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 PRO TCB\12 Savoirs technologiques\S 4 - Mécanique et résistance des matériaux\5 S4.3 Eurocode - Etats Limites\"/>
    </mc:Choice>
  </mc:AlternateContent>
  <workbookProtection lockStructure="1"/>
  <bookViews>
    <workbookView xWindow="245" yWindow="82" windowWidth="18856" windowHeight="11765" activeTab="6"/>
  </bookViews>
  <sheets>
    <sheet name="G" sheetId="1" r:id="rId1"/>
    <sheet name="S" sheetId="2" r:id="rId2"/>
    <sheet name="Chargement" sheetId="4" r:id="rId3"/>
    <sheet name="ELU" sheetId="3" r:id="rId4"/>
    <sheet name="ELS" sheetId="5" r:id="rId5"/>
    <sheet name="Coefficient - Résistance" sheetId="6" r:id="rId6"/>
    <sheet name="Calculation" sheetId="8" r:id="rId7"/>
  </sheets>
  <calcPr calcId="152511"/>
</workbook>
</file>

<file path=xl/calcChain.xml><?xml version="1.0" encoding="utf-8"?>
<calcChain xmlns="http://schemas.openxmlformats.org/spreadsheetml/2006/main">
  <c r="B15" i="8" l="1"/>
  <c r="B4" i="3"/>
  <c r="B10" i="3" s="1"/>
  <c r="B28" i="8"/>
  <c r="A34" i="8" s="1"/>
  <c r="B6" i="5"/>
  <c r="B4" i="5"/>
  <c r="B16" i="8"/>
  <c r="B22" i="8"/>
  <c r="A31" i="8" s="1"/>
  <c r="B4" i="4"/>
  <c r="B8" i="6"/>
  <c r="K15" i="1"/>
  <c r="B17" i="8" l="1"/>
  <c r="B6" i="3"/>
  <c r="B5" i="8"/>
  <c r="B6" i="8" s="1"/>
  <c r="B24" i="8" s="1"/>
  <c r="B8" i="8"/>
  <c r="B9" i="8" s="1"/>
  <c r="C34" i="8" s="1"/>
  <c r="E34" i="8" s="1"/>
  <c r="B6" i="4"/>
  <c r="K13" i="1"/>
  <c r="B10" i="2"/>
  <c r="B8" i="2"/>
  <c r="H9" i="1"/>
  <c r="K9" i="1" s="1"/>
  <c r="K12" i="1"/>
  <c r="K11" i="1"/>
  <c r="K10" i="1"/>
  <c r="F8" i="1"/>
  <c r="H8" i="1" s="1"/>
  <c r="K8" i="1" s="1"/>
  <c r="F7" i="1"/>
  <c r="H7" i="1" s="1"/>
  <c r="K7" i="1" s="1"/>
  <c r="F6" i="1"/>
  <c r="H6" i="1" s="1"/>
  <c r="K6" i="1" s="1"/>
  <c r="C31" i="8" l="1"/>
  <c r="E31" i="8" s="1"/>
  <c r="B11" i="2"/>
  <c r="B12" i="2" s="1"/>
  <c r="K14" i="1"/>
</calcChain>
</file>

<file path=xl/sharedStrings.xml><?xml version="1.0" encoding="utf-8"?>
<sst xmlns="http://schemas.openxmlformats.org/spreadsheetml/2006/main" count="167" uniqueCount="118">
  <si>
    <t>Calcul des charges permanentes G</t>
  </si>
  <si>
    <t>largeur</t>
  </si>
  <si>
    <t>hauteur</t>
  </si>
  <si>
    <t>longueur</t>
  </si>
  <si>
    <t>entraxe</t>
  </si>
  <si>
    <t>volume</t>
  </si>
  <si>
    <t>chevron 60x200</t>
  </si>
  <si>
    <t>chevron 60x80</t>
  </si>
  <si>
    <t>liteau 27x40</t>
  </si>
  <si>
    <t>poids (daN)</t>
  </si>
  <si>
    <t>masse volumique C24 (daN/m3)</t>
  </si>
  <si>
    <t>surface</t>
  </si>
  <si>
    <t>poids surfacique</t>
  </si>
  <si>
    <t>couverture</t>
  </si>
  <si>
    <t>volige ép. 16</t>
  </si>
  <si>
    <t>daN/m²</t>
  </si>
  <si>
    <t>S</t>
  </si>
  <si>
    <t>Habitation située en isère, en zone C2, à Brié-Angonnes, alt. 480 m</t>
  </si>
  <si>
    <t>Sk0</t>
  </si>
  <si>
    <t>quantité (1/entraxe)</t>
  </si>
  <si>
    <t>loi de variation</t>
  </si>
  <si>
    <t>DeltaS1</t>
  </si>
  <si>
    <t>Sk480</t>
  </si>
  <si>
    <t>Altitude</t>
  </si>
  <si>
    <t>m</t>
  </si>
  <si>
    <t>pente toiture</t>
  </si>
  <si>
    <t>°</t>
  </si>
  <si>
    <t>Coefficient Mu1</t>
  </si>
  <si>
    <t>Coeff. Exposition</t>
  </si>
  <si>
    <t>site normal</t>
  </si>
  <si>
    <t>coefficient partiel G</t>
  </si>
  <si>
    <t>coefficient partiel S</t>
  </si>
  <si>
    <t>charge répartie q</t>
  </si>
  <si>
    <t>Considérons le complexe de toiture suivant :</t>
  </si>
  <si>
    <t>steico 036 200mm</t>
  </si>
  <si>
    <t>steico special 80mm</t>
  </si>
  <si>
    <t>poids propre panne</t>
  </si>
  <si>
    <t>m²</t>
  </si>
  <si>
    <t>daN</t>
  </si>
  <si>
    <t>surface de la Bande De Chargement</t>
  </si>
  <si>
    <t>daN/ml</t>
  </si>
  <si>
    <t>poids P repris par la panne</t>
  </si>
  <si>
    <t>charge répartie / ml de panne</t>
  </si>
  <si>
    <t>Ou de façon plus réaliste (et moins défavorable) :</t>
  </si>
  <si>
    <t>Calcul des surcharges de neige S</t>
  </si>
  <si>
    <t>Bande de chargement</t>
  </si>
  <si>
    <t>Chargement équivalent ELU</t>
  </si>
  <si>
    <t>Chargement équivalent ELS</t>
  </si>
  <si>
    <t>Recensement et évaluations des charges : on néglige le poids des films, frein-vapeur, pare-pluie, etc.</t>
  </si>
  <si>
    <t>Kmod</t>
  </si>
  <si>
    <t>http://tcb-deschaux.fr/cours/rdm/3_methode_aux_etats_limites/Coefficients_correcteurs.htm</t>
  </si>
  <si>
    <r>
      <rPr>
        <sz val="24"/>
        <color theme="1"/>
        <rFont val="Symbol"/>
        <family val="1"/>
        <charset val="2"/>
      </rPr>
      <t>g</t>
    </r>
    <r>
      <rPr>
        <sz val="11"/>
        <color theme="1"/>
        <rFont val="Arial Narrow"/>
        <family val="2"/>
      </rPr>
      <t>M (gamma)</t>
    </r>
  </si>
  <si>
    <r>
      <rPr>
        <b/>
        <sz val="11"/>
        <color theme="1"/>
        <rFont val="Arial Narrow"/>
        <family val="2"/>
      </rPr>
      <t xml:space="preserve">M pour matériau. </t>
    </r>
    <r>
      <rPr>
        <sz val="11"/>
        <color theme="1"/>
        <rFont val="Arial Narrow"/>
        <family val="2"/>
      </rPr>
      <t>C'est pour tenir compte de la dispersion des caractéristiques mécaniques (le bois est un matériau hétérogène).
Ici on utilise du bois massif ===&gt; gamma = 1,3</t>
    </r>
  </si>
  <si>
    <t>Chargement</t>
  </si>
  <si>
    <t>G</t>
  </si>
  <si>
    <t>kN/m²</t>
  </si>
  <si>
    <t>Poutre</t>
  </si>
  <si>
    <t>mm</t>
  </si>
  <si>
    <t>Mpa</t>
  </si>
  <si>
    <t>http://tcb-deschaux.fr/cours/rdm/3_methode_aux_etats_limites/ELU___Resistance_caracteristique.htm</t>
  </si>
  <si>
    <r>
      <rPr>
        <sz val="20"/>
        <color theme="1"/>
        <rFont val="Arial Narrow"/>
        <family val="2"/>
      </rPr>
      <t>f</t>
    </r>
    <r>
      <rPr>
        <sz val="11"/>
        <color theme="1"/>
        <rFont val="Arial Narrow"/>
        <family val="2"/>
      </rPr>
      <t>m,k</t>
    </r>
  </si>
  <si>
    <t>C'est la résistance caractéristique du matériau. Ici un C24 ===&gt; 24 Mpa</t>
  </si>
  <si>
    <r>
      <rPr>
        <b/>
        <sz val="11"/>
        <color theme="1"/>
        <rFont val="Arial Narrow"/>
        <family val="2"/>
      </rPr>
      <t>mod pour modificatif</t>
    </r>
    <r>
      <rPr>
        <sz val="11"/>
        <color theme="1"/>
        <rFont val="Arial Narrow"/>
        <family val="2"/>
      </rPr>
      <t>. D'après le plan de la structure, la panne est dans le comble, isolé, côté habitation dans un local chauffé et tempéré.
La charge de plus courte durée d'application S / Altitude inférieure à 1000m ===&gt; classe de service 1</t>
    </r>
  </si>
  <si>
    <r>
      <rPr>
        <sz val="20"/>
        <color theme="1"/>
        <rFont val="Arial Narrow"/>
        <family val="2"/>
      </rPr>
      <t>f</t>
    </r>
    <r>
      <rPr>
        <sz val="11"/>
        <color theme="1"/>
        <rFont val="Arial Narrow"/>
        <family val="2"/>
      </rPr>
      <t>m,d</t>
    </r>
  </si>
  <si>
    <t>C'est la résistance calculée du matériau, avec les coefficients adapté à la situation (kmod et gammaM)</t>
  </si>
  <si>
    <t>MPa</t>
  </si>
  <si>
    <t>Valeur à rechercher</t>
  </si>
  <si>
    <t>Valeur calculée</t>
  </si>
  <si>
    <t>TOTAL</t>
  </si>
  <si>
    <t>portée de la panne</t>
  </si>
  <si>
    <t>entraxe gauche</t>
  </si>
  <si>
    <t>entraxe droit</t>
  </si>
  <si>
    <t>largeur de la Bande De Chargement</t>
  </si>
  <si>
    <t>Recherche des coefficients et calcul de la résistance</t>
  </si>
  <si>
    <t>pas de disposition de retenue de neige</t>
  </si>
  <si>
    <t>Matériau</t>
  </si>
  <si>
    <t>fmd</t>
  </si>
  <si>
    <t>ELS</t>
  </si>
  <si>
    <t>portée</t>
  </si>
  <si>
    <t>fleche limite</t>
  </si>
  <si>
    <t>Vérification ELU</t>
  </si>
  <si>
    <t>sigmam</t>
  </si>
  <si>
    <t>taux de travail</t>
  </si>
  <si>
    <t>Vérification ELS</t>
  </si>
  <si>
    <t>flèche limite</t>
  </si>
  <si>
    <t>flèche calculée</t>
  </si>
  <si>
    <t>G+S</t>
  </si>
  <si>
    <t>1,35G+1,5S</t>
  </si>
  <si>
    <t>Rigidité ELS</t>
  </si>
  <si>
    <t>mm4</t>
  </si>
  <si>
    <t>ELU</t>
  </si>
  <si>
    <t>q</t>
  </si>
  <si>
    <r>
      <rPr>
        <sz val="14"/>
        <color theme="1"/>
        <rFont val="Arial Narrow"/>
        <family val="2"/>
      </rPr>
      <t>E</t>
    </r>
    <r>
      <rPr>
        <sz val="11"/>
        <color theme="1"/>
        <rFont val="Arial Narrow"/>
        <family val="2"/>
      </rPr>
      <t>0,mean</t>
    </r>
  </si>
  <si>
    <t>Remarques</t>
  </si>
  <si>
    <t>C'est le moment fléchissant max = qL²/8</t>
  </si>
  <si>
    <t>Onglet G</t>
  </si>
  <si>
    <t>Onglet S</t>
  </si>
  <si>
    <t>Onglet ELU</t>
  </si>
  <si>
    <t>Onglet ELS</t>
  </si>
  <si>
    <t>hauteur h</t>
  </si>
  <si>
    <t>mm3</t>
  </si>
  <si>
    <t>C'est l'éloignement / centre de gravité</t>
  </si>
  <si>
    <t>Caractérise la capacité à ne pas plier</t>
  </si>
  <si>
    <t>largeur b</t>
  </si>
  <si>
    <t>demi-hauteur V</t>
  </si>
  <si>
    <t>module de flexion</t>
  </si>
  <si>
    <t>Onglet Coefficient/Résistance</t>
  </si>
  <si>
    <t>Moment max à mi portée ELU</t>
  </si>
  <si>
    <t>kN.m</t>
  </si>
  <si>
    <t>kN/m</t>
  </si>
  <si>
    <t>N/mm²</t>
  </si>
  <si>
    <r>
      <t>C'est le moment quadratique = b*h</t>
    </r>
    <r>
      <rPr>
        <vertAlign val="superscript"/>
        <sz val="11"/>
        <color theme="1"/>
        <rFont val="Arial Narrow"/>
        <family val="2"/>
      </rPr>
      <t>3</t>
    </r>
    <r>
      <rPr>
        <sz val="11"/>
        <color theme="1"/>
        <rFont val="Arial Narrow"/>
        <family val="2"/>
      </rPr>
      <t>/12</t>
    </r>
  </si>
  <si>
    <t>fm,k</t>
  </si>
  <si>
    <r>
      <t xml:space="preserve">Critère de flèche </t>
    </r>
    <r>
      <rPr>
        <b/>
        <sz val="11"/>
        <color theme="1"/>
        <rFont val="Arial Narrow"/>
        <family val="2"/>
      </rPr>
      <t>1/?</t>
    </r>
  </si>
  <si>
    <r>
      <rPr>
        <sz val="14"/>
        <color theme="1"/>
        <rFont val="Arial Narrow"/>
        <family val="2"/>
      </rPr>
      <t>f</t>
    </r>
    <r>
      <rPr>
        <sz val="11"/>
        <color theme="1"/>
        <rFont val="Arial Narrow"/>
        <family val="2"/>
      </rPr>
      <t>m,d</t>
    </r>
  </si>
  <si>
    <r>
      <rPr>
        <sz val="14"/>
        <color theme="1"/>
        <rFont val="Symbol"/>
        <family val="1"/>
        <charset val="2"/>
      </rPr>
      <t>g</t>
    </r>
    <r>
      <rPr>
        <sz val="11"/>
        <color theme="1"/>
        <rFont val="Arial Narrow"/>
        <family val="2"/>
      </rPr>
      <t>M (gamma)</t>
    </r>
  </si>
  <si>
    <r>
      <rPr>
        <sz val="14"/>
        <color theme="1"/>
        <rFont val="Arial Narrow"/>
        <family val="2"/>
      </rPr>
      <t>M</t>
    </r>
    <r>
      <rPr>
        <sz val="11"/>
        <color theme="1"/>
        <rFont val="Arial Narrow"/>
        <family val="2"/>
      </rPr>
      <t>f,y</t>
    </r>
  </si>
  <si>
    <r>
      <rPr>
        <sz val="14"/>
        <color theme="1"/>
        <rFont val="Arial Narrow"/>
        <family val="2"/>
      </rPr>
      <t>I</t>
    </r>
    <r>
      <rPr>
        <sz val="11"/>
        <color theme="1"/>
        <rFont val="Arial Narrow"/>
        <family val="2"/>
      </rPr>
      <t>G,y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</si>
</sst>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72" formatCode="0.0E+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6"/>
      <color theme="1"/>
      <name val="Arial Black"/>
      <family val="2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4"/>
      <color theme="1"/>
      <name val="Symbol"/>
      <family val="1"/>
      <charset val="2"/>
    </font>
    <font>
      <sz val="24"/>
      <color theme="1"/>
      <name val="Symbol"/>
      <family val="1"/>
      <charset val="2"/>
    </font>
    <font>
      <b/>
      <sz val="11"/>
      <color theme="1"/>
      <name val="Arial Narrow"/>
      <family val="2"/>
    </font>
    <font>
      <b/>
      <u/>
      <sz val="11"/>
      <color theme="10"/>
      <name val="Arial Narrow"/>
      <family val="2"/>
    </font>
    <font>
      <sz val="14"/>
      <color theme="1"/>
      <name val="Arial Narrow"/>
      <family val="2"/>
    </font>
    <font>
      <sz val="20"/>
      <color theme="1"/>
      <name val="Arial Narrow"/>
      <family val="2"/>
    </font>
    <font>
      <vertAlign val="superscript"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8">
    <xf numFmtId="0" fontId="0" fillId="0" borderId="0" xfId="0"/>
    <xf numFmtId="0" fontId="1" fillId="3" borderId="1" xfId="0" applyFont="1" applyFill="1" applyBorder="1" applyAlignment="1" applyProtection="1">
      <alignment horizontal="left" vertical="center"/>
      <protection locked="0"/>
    </xf>
    <xf numFmtId="1" fontId="2" fillId="6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6" borderId="1" xfId="0" applyFont="1" applyFill="1" applyBorder="1" applyAlignment="1" applyProtection="1">
      <alignment horizontal="left" vertical="center"/>
    </xf>
    <xf numFmtId="0" fontId="0" fillId="0" borderId="0" xfId="0" applyFill="1" applyProtection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9" fillId="4" borderId="0" xfId="1" applyFont="1" applyFill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165" fontId="8" fillId="6" borderId="1" xfId="0" applyNumberFormat="1" applyFont="1" applyFill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3" fillId="5" borderId="0" xfId="0" applyFont="1" applyFill="1" applyAlignment="1" applyProtection="1">
      <alignment horizontal="left" vertical="top" wrapText="1"/>
    </xf>
    <xf numFmtId="0" fontId="3" fillId="0" borderId="0" xfId="0" applyFont="1" applyAlignment="1" applyProtection="1">
      <alignment vertical="top" wrapText="1"/>
    </xf>
    <xf numFmtId="0" fontId="0" fillId="0" borderId="0" xfId="0" applyProtection="1"/>
    <xf numFmtId="0" fontId="2" fillId="0" borderId="1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3" fillId="5" borderId="0" xfId="0" applyFont="1" applyFill="1" applyAlignment="1" applyProtection="1">
      <alignment horizontal="left" vertical="top" wrapText="1" indent="1"/>
    </xf>
    <xf numFmtId="0" fontId="1" fillId="0" borderId="0" xfId="0" applyFont="1" applyAlignment="1" applyProtection="1">
      <alignment horizontal="left" vertical="center" wrapText="1" indent="1"/>
    </xf>
    <xf numFmtId="0" fontId="2" fillId="0" borderId="0" xfId="0" applyFont="1" applyAlignment="1" applyProtection="1">
      <alignment horizontal="left" vertical="center" wrapText="1" indent="1"/>
    </xf>
    <xf numFmtId="0" fontId="3" fillId="0" borderId="0" xfId="0" applyFont="1" applyAlignment="1" applyProtection="1">
      <alignment horizontal="left" vertical="top" wrapText="1" indent="1"/>
    </xf>
    <xf numFmtId="0" fontId="2" fillId="0" borderId="2" xfId="0" applyFont="1" applyBorder="1" applyAlignment="1" applyProtection="1">
      <alignment horizontal="left" vertical="center" wrapText="1" indent="1"/>
    </xf>
    <xf numFmtId="0" fontId="1" fillId="0" borderId="1" xfId="0" applyFont="1" applyBorder="1" applyAlignment="1" applyProtection="1">
      <alignment horizontal="left" vertical="center" wrapText="1" indent="1"/>
    </xf>
    <xf numFmtId="2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2" fontId="1" fillId="6" borderId="1" xfId="0" applyNumberFormat="1" applyFont="1" applyFill="1" applyBorder="1" applyAlignment="1" applyProtection="1">
      <alignment horizontal="left" vertical="center" wrapText="1" indent="1"/>
    </xf>
    <xf numFmtId="164" fontId="1" fillId="6" borderId="1" xfId="0" applyNumberFormat="1" applyFont="1" applyFill="1" applyBorder="1" applyAlignment="1" applyProtection="1">
      <alignment horizontal="left" vertical="center" wrapText="1" indent="1"/>
    </xf>
    <xf numFmtId="164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1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" fillId="6" borderId="1" xfId="0" applyFont="1" applyFill="1" applyBorder="1" applyAlignment="1" applyProtection="1">
      <alignment horizontal="left" vertical="center" wrapText="1" indent="1"/>
    </xf>
    <xf numFmtId="0" fontId="1" fillId="2" borderId="1" xfId="0" applyFont="1" applyFill="1" applyBorder="1" applyAlignment="1" applyProtection="1">
      <alignment horizontal="left" vertical="center" wrapText="1" indent="1"/>
    </xf>
    <xf numFmtId="0" fontId="1" fillId="6" borderId="4" xfId="0" applyFont="1" applyFill="1" applyBorder="1" applyAlignment="1" applyProtection="1">
      <alignment horizontal="left" vertical="center" wrapText="1" indent="1"/>
    </xf>
    <xf numFmtId="0" fontId="2" fillId="0" borderId="1" xfId="0" applyFont="1" applyFill="1" applyBorder="1" applyAlignment="1" applyProtection="1">
      <alignment horizontal="left" vertical="center" wrapText="1" indent="1"/>
    </xf>
    <xf numFmtId="1" fontId="2" fillId="6" borderId="1" xfId="0" applyNumberFormat="1" applyFont="1" applyFill="1" applyBorder="1" applyAlignment="1" applyProtection="1">
      <alignment horizontal="left" vertical="center" wrapText="1" indent="1"/>
    </xf>
    <xf numFmtId="0" fontId="2" fillId="0" borderId="0" xfId="0" applyFont="1" applyAlignment="1" applyProtection="1">
      <alignment horizontal="left" vertical="center" wrapText="1" indent="1"/>
    </xf>
    <xf numFmtId="2" fontId="2" fillId="6" borderId="1" xfId="0" applyNumberFormat="1" applyFont="1" applyFill="1" applyBorder="1" applyAlignment="1" applyProtection="1">
      <alignment horizontal="left" vertical="center" wrapText="1" indent="1"/>
    </xf>
    <xf numFmtId="2" fontId="1" fillId="0" borderId="0" xfId="0" applyNumberFormat="1" applyFont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horizontal="left" vertical="top" wrapText="1" indent="1"/>
    </xf>
    <xf numFmtId="0" fontId="4" fillId="0" borderId="0" xfId="0" applyFont="1" applyFill="1" applyAlignment="1" applyProtection="1">
      <alignment horizontal="left" vertical="center" indent="1"/>
    </xf>
    <xf numFmtId="0" fontId="4" fillId="0" borderId="0" xfId="0" applyFont="1" applyAlignment="1" applyProtection="1">
      <alignment horizontal="left" vertical="center" indent="1"/>
    </xf>
    <xf numFmtId="0" fontId="2" fillId="4" borderId="0" xfId="0" applyFont="1" applyFill="1" applyAlignment="1" applyProtection="1">
      <alignment horizontal="left" vertical="center" indent="1"/>
    </xf>
    <xf numFmtId="0" fontId="2" fillId="0" borderId="0" xfId="0" applyFont="1" applyFill="1" applyAlignment="1" applyProtection="1">
      <alignment horizontal="left" vertical="center" indent="1"/>
    </xf>
    <xf numFmtId="0" fontId="1" fillId="0" borderId="1" xfId="0" applyFont="1" applyBorder="1" applyAlignment="1" applyProtection="1">
      <alignment horizontal="left" vertical="center" indent="1"/>
    </xf>
    <xf numFmtId="0" fontId="1" fillId="0" borderId="1" xfId="0" applyFont="1" applyBorder="1" applyAlignment="1" applyProtection="1">
      <alignment horizontal="left" vertical="center" indent="1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0" fontId="2" fillId="0" borderId="3" xfId="0" applyFont="1" applyFill="1" applyBorder="1" applyAlignment="1" applyProtection="1">
      <alignment horizontal="left" vertical="center" indent="1"/>
    </xf>
    <xf numFmtId="1" fontId="2" fillId="6" borderId="1" xfId="0" applyNumberFormat="1" applyFont="1" applyFill="1" applyBorder="1" applyAlignment="1" applyProtection="1">
      <alignment horizontal="left" vertical="center" indent="1"/>
    </xf>
    <xf numFmtId="0" fontId="1" fillId="0" borderId="1" xfId="0" applyFont="1" applyFill="1" applyBorder="1" applyAlignment="1" applyProtection="1">
      <alignment horizontal="left" vertical="center" indent="1"/>
    </xf>
    <xf numFmtId="2" fontId="2" fillId="6" borderId="1" xfId="0" applyNumberFormat="1" applyFont="1" applyFill="1" applyBorder="1" applyAlignment="1" applyProtection="1">
      <alignment horizontal="left" vertical="center" indent="1"/>
    </xf>
    <xf numFmtId="0" fontId="2" fillId="0" borderId="0" xfId="0" applyFont="1" applyAlignment="1" applyProtection="1">
      <alignment horizontal="left" indent="1"/>
    </xf>
    <xf numFmtId="0" fontId="1" fillId="0" borderId="1" xfId="0" applyFont="1" applyBorder="1" applyAlignment="1" applyProtection="1">
      <alignment horizontal="left" indent="1"/>
    </xf>
    <xf numFmtId="0" fontId="1" fillId="3" borderId="1" xfId="0" applyFont="1" applyFill="1" applyBorder="1" applyAlignment="1" applyProtection="1">
      <alignment horizontal="left" indent="1"/>
      <protection locked="0"/>
    </xf>
    <xf numFmtId="0" fontId="1" fillId="3" borderId="1" xfId="0" applyFont="1" applyFill="1" applyBorder="1" applyAlignment="1" applyProtection="1">
      <alignment horizontal="left" indent="1"/>
    </xf>
    <xf numFmtId="164" fontId="1" fillId="6" borderId="1" xfId="0" applyNumberFormat="1" applyFont="1" applyFill="1" applyBorder="1" applyAlignment="1" applyProtection="1">
      <alignment horizontal="left" indent="1"/>
    </xf>
    <xf numFmtId="0" fontId="1" fillId="6" borderId="1" xfId="0" applyFont="1" applyFill="1" applyBorder="1" applyAlignment="1" applyProtection="1">
      <alignment horizontal="left" indent="1"/>
    </xf>
    <xf numFmtId="0" fontId="8" fillId="0" borderId="0" xfId="0" applyFont="1" applyFill="1" applyAlignment="1" applyProtection="1">
      <alignment horizontal="left" vertical="center" indent="1"/>
    </xf>
    <xf numFmtId="164" fontId="1" fillId="3" borderId="1" xfId="0" applyNumberFormat="1" applyFont="1" applyFill="1" applyBorder="1" applyAlignment="1" applyProtection="1">
      <alignment horizontal="left" indent="1"/>
      <protection locked="0"/>
    </xf>
    <xf numFmtId="2" fontId="1" fillId="6" borderId="1" xfId="0" applyNumberFormat="1" applyFont="1" applyFill="1" applyBorder="1" applyAlignment="1" applyProtection="1">
      <alignment horizontal="left" indent="1"/>
    </xf>
    <xf numFmtId="0" fontId="1" fillId="0" borderId="0" xfId="0" applyFont="1" applyAlignment="1" applyProtection="1">
      <alignment horizontal="left" vertical="center" indent="1"/>
    </xf>
    <xf numFmtId="0" fontId="2" fillId="0" borderId="1" xfId="0" applyFont="1" applyFill="1" applyBorder="1" applyAlignment="1" applyProtection="1">
      <alignment horizontal="left" vertical="center" indent="1"/>
    </xf>
    <xf numFmtId="0" fontId="2" fillId="6" borderId="1" xfId="0" applyFont="1" applyFill="1" applyBorder="1" applyAlignment="1" applyProtection="1">
      <alignment horizontal="left" vertical="center" indent="1"/>
    </xf>
    <xf numFmtId="0" fontId="2" fillId="0" borderId="0" xfId="0" applyFont="1" applyAlignment="1" applyProtection="1">
      <alignment horizontal="left" vertical="center" indent="1"/>
    </xf>
    <xf numFmtId="0" fontId="1" fillId="6" borderId="3" xfId="0" applyFont="1" applyFill="1" applyBorder="1" applyAlignment="1" applyProtection="1">
      <alignment horizontal="left" vertical="center" wrapText="1" indent="1"/>
    </xf>
    <xf numFmtId="0" fontId="8" fillId="3" borderId="5" xfId="0" applyFont="1" applyFill="1" applyBorder="1" applyAlignment="1" applyProtection="1">
      <alignment horizontal="left" vertical="center" indent="1"/>
    </xf>
    <xf numFmtId="0" fontId="8" fillId="6" borderId="6" xfId="0" applyFont="1" applyFill="1" applyBorder="1" applyAlignment="1" applyProtection="1">
      <alignment horizontal="left" vertical="center" indent="1"/>
    </xf>
    <xf numFmtId="0" fontId="1" fillId="0" borderId="3" xfId="0" applyFont="1" applyBorder="1" applyAlignment="1" applyProtection="1">
      <alignment horizontal="left" vertical="center" indent="1"/>
    </xf>
    <xf numFmtId="0" fontId="1" fillId="0" borderId="3" xfId="0" applyFont="1" applyBorder="1" applyAlignment="1" applyProtection="1">
      <alignment horizontal="left" vertical="center" indent="1"/>
    </xf>
    <xf numFmtId="0" fontId="1" fillId="3" borderId="3" xfId="0" applyFont="1" applyFill="1" applyBorder="1" applyAlignment="1" applyProtection="1">
      <alignment horizontal="left" indent="1"/>
    </xf>
    <xf numFmtId="0" fontId="1" fillId="0" borderId="3" xfId="0" applyFont="1" applyFill="1" applyBorder="1" applyAlignment="1" applyProtection="1">
      <alignment horizontal="left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wrapText="1"/>
    </xf>
    <xf numFmtId="0" fontId="4" fillId="3" borderId="5" xfId="0" applyFont="1" applyFill="1" applyBorder="1" applyAlignment="1" applyProtection="1">
      <alignment horizontal="center" vertical="center"/>
    </xf>
    <xf numFmtId="0" fontId="4" fillId="6" borderId="6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left" vertical="center" wrapText="1" indent="1"/>
    </xf>
    <xf numFmtId="1" fontId="1" fillId="3" borderId="1" xfId="0" applyNumberFormat="1" applyFont="1" applyFill="1" applyBorder="1" applyAlignment="1" applyProtection="1">
      <alignment horizontal="left" vertical="center" indent="1"/>
    </xf>
    <xf numFmtId="2" fontId="1" fillId="3" borderId="1" xfId="0" applyNumberFormat="1" applyFont="1" applyFill="1" applyBorder="1" applyAlignment="1" applyProtection="1">
      <alignment horizontal="left" vertical="center" indent="1"/>
    </xf>
    <xf numFmtId="165" fontId="2" fillId="6" borderId="1" xfId="0" applyNumberFormat="1" applyFont="1" applyFill="1" applyBorder="1" applyAlignment="1" applyProtection="1">
      <alignment horizontal="left" vertical="center" indent="1"/>
    </xf>
    <xf numFmtId="0" fontId="4" fillId="0" borderId="0" xfId="0" applyFont="1" applyAlignment="1" applyProtection="1">
      <alignment horizontal="left" vertical="center" indent="1"/>
      <protection locked="0"/>
    </xf>
    <xf numFmtId="0" fontId="4" fillId="6" borderId="1" xfId="0" applyFont="1" applyFill="1" applyBorder="1" applyAlignment="1" applyProtection="1">
      <alignment horizontal="left" vertical="center" indent="1"/>
    </xf>
    <xf numFmtId="2" fontId="4" fillId="6" borderId="1" xfId="0" applyNumberFormat="1" applyFont="1" applyFill="1" applyBorder="1" applyAlignment="1" applyProtection="1">
      <alignment horizontal="left" vertical="center" indent="1"/>
    </xf>
    <xf numFmtId="172" fontId="4" fillId="6" borderId="1" xfId="0" applyNumberFormat="1" applyFont="1" applyFill="1" applyBorder="1" applyAlignment="1" applyProtection="1">
      <alignment horizontal="left" vertical="center" indent="1"/>
    </xf>
    <xf numFmtId="165" fontId="4" fillId="6" borderId="1" xfId="0" applyNumberFormat="1" applyFont="1" applyFill="1" applyBorder="1" applyAlignment="1" applyProtection="1">
      <alignment horizontal="left" vertical="center" indent="1"/>
    </xf>
    <xf numFmtId="1" fontId="4" fillId="6" borderId="1" xfId="0" applyNumberFormat="1" applyFont="1" applyFill="1" applyBorder="1" applyAlignment="1" applyProtection="1">
      <alignment horizontal="left" vertical="center" indent="1"/>
    </xf>
    <xf numFmtId="2" fontId="4" fillId="3" borderId="1" xfId="0" applyNumberFormat="1" applyFont="1" applyFill="1" applyBorder="1" applyAlignment="1" applyProtection="1">
      <alignment horizontal="left" vertical="center" indent="1"/>
      <protection locked="0"/>
    </xf>
    <xf numFmtId="0" fontId="4" fillId="3" borderId="1" xfId="0" applyFont="1" applyFill="1" applyBorder="1" applyAlignment="1" applyProtection="1">
      <alignment horizontal="left" vertical="center" indent="1"/>
      <protection locked="0"/>
    </xf>
    <xf numFmtId="164" fontId="4" fillId="3" borderId="1" xfId="0" applyNumberFormat="1" applyFont="1" applyFill="1" applyBorder="1" applyAlignment="1" applyProtection="1">
      <alignment horizontal="left" vertical="center" indent="1"/>
      <protection locked="0"/>
    </xf>
    <xf numFmtId="1" fontId="4" fillId="3" borderId="1" xfId="0" applyNumberFormat="1" applyFont="1" applyFill="1" applyBorder="1" applyAlignment="1" applyProtection="1">
      <alignment horizontal="left" vertical="center" indent="1"/>
      <protection locked="0"/>
    </xf>
    <xf numFmtId="0" fontId="8" fillId="5" borderId="1" xfId="0" applyFont="1" applyFill="1" applyBorder="1" applyAlignment="1" applyProtection="1">
      <alignment horizontal="left" vertical="center" indent="1"/>
    </xf>
    <xf numFmtId="0" fontId="8" fillId="4" borderId="1" xfId="0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left" vertical="center" wrapText="1" indent="1"/>
    </xf>
    <xf numFmtId="0" fontId="4" fillId="0" borderId="1" xfId="0" applyFont="1" applyFill="1" applyBorder="1" applyAlignment="1" applyProtection="1">
      <alignment horizontal="left" indent="1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165" fontId="4" fillId="2" borderId="1" xfId="0" applyNumberFormat="1" applyFont="1" applyFill="1" applyBorder="1" applyAlignment="1" applyProtection="1">
      <alignment horizontal="center" vertical="center"/>
    </xf>
    <xf numFmtId="11" fontId="4" fillId="2" borderId="1" xfId="0" applyNumberFormat="1" applyFont="1" applyFill="1" applyBorder="1" applyAlignment="1" applyProtection="1">
      <alignment horizontal="center" vertical="center"/>
    </xf>
    <xf numFmtId="9" fontId="4" fillId="2" borderId="1" xfId="0" applyNumberFormat="1" applyFont="1" applyFill="1" applyBorder="1" applyAlignment="1" applyProtection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17259</xdr:colOff>
      <xdr:row>2</xdr:row>
      <xdr:rowOff>8629</xdr:rowOff>
    </xdr:from>
    <xdr:to>
      <xdr:col>4</xdr:col>
      <xdr:colOff>569343</xdr:colOff>
      <xdr:row>2</xdr:row>
      <xdr:rowOff>3284299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59" y="560720"/>
          <a:ext cx="4347707" cy="3275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25879</xdr:colOff>
      <xdr:row>6</xdr:row>
      <xdr:rowOff>77637</xdr:rowOff>
    </xdr:from>
    <xdr:to>
      <xdr:col>4</xdr:col>
      <xdr:colOff>1000663</xdr:colOff>
      <xdr:row>43</xdr:row>
      <xdr:rowOff>144674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79" y="1483743"/>
          <a:ext cx="5477773" cy="7408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34506</xdr:rowOff>
    </xdr:from>
    <xdr:to>
      <xdr:col>3</xdr:col>
      <xdr:colOff>1104102</xdr:colOff>
      <xdr:row>6</xdr:row>
      <xdr:rowOff>1501173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5721"/>
          <a:ext cx="4942857" cy="14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83389</xdr:rowOff>
    </xdr:from>
    <xdr:to>
      <xdr:col>3</xdr:col>
      <xdr:colOff>1171339</xdr:colOff>
      <xdr:row>17</xdr:row>
      <xdr:rowOff>181154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68461"/>
          <a:ext cx="5010094" cy="14866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43132</xdr:rowOff>
    </xdr:from>
    <xdr:to>
      <xdr:col>4</xdr:col>
      <xdr:colOff>369062</xdr:colOff>
      <xdr:row>15</xdr:row>
      <xdr:rowOff>136549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28468"/>
          <a:ext cx="4923809" cy="17238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91798</xdr:colOff>
      <xdr:row>0</xdr:row>
      <xdr:rowOff>0</xdr:rowOff>
    </xdr:from>
    <xdr:to>
      <xdr:col>12</xdr:col>
      <xdr:colOff>460337</xdr:colOff>
      <xdr:row>20</xdr:row>
      <xdr:rowOff>187502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4077" y="0"/>
          <a:ext cx="4923286" cy="398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431322</xdr:colOff>
      <xdr:row>0</xdr:row>
      <xdr:rowOff>17252</xdr:rowOff>
    </xdr:from>
    <xdr:to>
      <xdr:col>18</xdr:col>
      <xdr:colOff>741872</xdr:colOff>
      <xdr:row>16</xdr:row>
      <xdr:rowOff>152843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8348" y="17252"/>
          <a:ext cx="4865298" cy="3172089"/>
        </a:xfrm>
        <a:prstGeom prst="rect">
          <a:avLst/>
        </a:prstGeom>
      </xdr:spPr>
    </xdr:pic>
    <xdr:clientData/>
  </xdr:twoCellAnchor>
  <xdr:twoCellAnchor editAs="oneCell">
    <xdr:from>
      <xdr:col>12</xdr:col>
      <xdr:colOff>491706</xdr:colOff>
      <xdr:row>17</xdr:row>
      <xdr:rowOff>0</xdr:rowOff>
    </xdr:from>
    <xdr:to>
      <xdr:col>19</xdr:col>
      <xdr:colOff>234242</xdr:colOff>
      <xdr:row>28</xdr:row>
      <xdr:rowOff>103517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58732" y="3226279"/>
          <a:ext cx="5056408" cy="2191110"/>
        </a:xfrm>
        <a:prstGeom prst="rect">
          <a:avLst/>
        </a:prstGeom>
      </xdr:spPr>
    </xdr:pic>
    <xdr:clientData/>
  </xdr:twoCellAnchor>
  <xdr:twoCellAnchor editAs="oneCell">
    <xdr:from>
      <xdr:col>6</xdr:col>
      <xdr:colOff>146649</xdr:colOff>
      <xdr:row>20</xdr:row>
      <xdr:rowOff>146650</xdr:rowOff>
    </xdr:from>
    <xdr:to>
      <xdr:col>12</xdr:col>
      <xdr:colOff>401239</xdr:colOff>
      <xdr:row>27</xdr:row>
      <xdr:rowOff>155276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58928" y="3942273"/>
          <a:ext cx="4809337" cy="1337094"/>
        </a:xfrm>
        <a:prstGeom prst="rect">
          <a:avLst/>
        </a:prstGeom>
      </xdr:spPr>
    </xdr:pic>
    <xdr:clientData/>
  </xdr:twoCellAnchor>
  <xdr:twoCellAnchor editAs="oneCell">
    <xdr:from>
      <xdr:col>6</xdr:col>
      <xdr:colOff>155276</xdr:colOff>
      <xdr:row>28</xdr:row>
      <xdr:rowOff>34504</xdr:rowOff>
    </xdr:from>
    <xdr:to>
      <xdr:col>14</xdr:col>
      <xdr:colOff>17254</xdr:colOff>
      <xdr:row>36</xdr:row>
      <xdr:rowOff>26031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67555" y="5348376"/>
          <a:ext cx="5934974" cy="1492523"/>
        </a:xfrm>
        <a:prstGeom prst="rect">
          <a:avLst/>
        </a:prstGeom>
      </xdr:spPr>
    </xdr:pic>
    <xdr:clientData/>
  </xdr:twoCellAnchor>
  <xdr:twoCellAnchor editAs="oneCell">
    <xdr:from>
      <xdr:col>14</xdr:col>
      <xdr:colOff>94891</xdr:colOff>
      <xdr:row>28</xdr:row>
      <xdr:rowOff>77635</xdr:rowOff>
    </xdr:from>
    <xdr:to>
      <xdr:col>20</xdr:col>
      <xdr:colOff>11746</xdr:colOff>
      <xdr:row>51</xdr:row>
      <xdr:rowOff>19962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680166" y="5391507"/>
          <a:ext cx="4471603" cy="4160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cb-deschaux.fr/cours/rdm/3_methode_aux_etats_limites/ELU___Resistance_caracteristique.htm" TargetMode="External"/><Relationship Id="rId1" Type="http://schemas.openxmlformats.org/officeDocument/2006/relationships/hyperlink" Target="http://tcb-deschaux.fr/cours/rdm/3_methode_aux_etats_limites/Coefficients_correcteurs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A6" sqref="A6:A13"/>
    </sheetView>
  </sheetViews>
  <sheetFormatPr baseColWidth="10" defaultColWidth="11.375" defaultRowHeight="15.65" x14ac:dyDescent="0.25"/>
  <cols>
    <col min="1" max="1" width="20.875" style="25" customWidth="1"/>
    <col min="2" max="8" width="11.375" style="25"/>
    <col min="9" max="9" width="13.875" style="25" customWidth="1"/>
    <col min="10" max="10" width="20.75" style="25" customWidth="1"/>
    <col min="11" max="11" width="11.375" style="25"/>
    <col min="12" max="12" width="17.5" style="25" customWidth="1"/>
    <col min="13" max="13" width="17.75" style="25" customWidth="1"/>
    <col min="14" max="16384" width="11.375" style="25"/>
  </cols>
  <sheetData>
    <row r="1" spans="1:12" ht="26.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2" ht="17" customHeight="1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2" ht="262.2" customHeight="1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2" ht="17" customHeight="1" x14ac:dyDescent="0.25">
      <c r="A4" s="28" t="s">
        <v>48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ht="30.6" customHeight="1" thickBot="1" x14ac:dyDescent="0.3">
      <c r="A5" s="29"/>
      <c r="B5" s="80" t="s">
        <v>1</v>
      </c>
      <c r="C5" s="80" t="s">
        <v>2</v>
      </c>
      <c r="D5" s="80" t="s">
        <v>3</v>
      </c>
      <c r="E5" s="80" t="s">
        <v>4</v>
      </c>
      <c r="F5" s="80" t="s">
        <v>19</v>
      </c>
      <c r="G5" s="80" t="s">
        <v>11</v>
      </c>
      <c r="H5" s="80" t="s">
        <v>5</v>
      </c>
      <c r="I5" s="80" t="s">
        <v>12</v>
      </c>
      <c r="J5" s="80" t="s">
        <v>10</v>
      </c>
      <c r="K5" s="80" t="s">
        <v>9</v>
      </c>
    </row>
    <row r="6" spans="1:12" ht="17" customHeight="1" x14ac:dyDescent="0.25">
      <c r="A6" s="29" t="s">
        <v>6</v>
      </c>
      <c r="B6" s="30">
        <v>0.06</v>
      </c>
      <c r="C6" s="30">
        <v>0.2</v>
      </c>
      <c r="D6" s="30">
        <v>1</v>
      </c>
      <c r="E6" s="30">
        <v>0.6</v>
      </c>
      <c r="F6" s="31">
        <f>1/E6</f>
        <v>1.6666666666666667</v>
      </c>
      <c r="G6" s="30"/>
      <c r="H6" s="32">
        <f>B6*C6*D6*F6</f>
        <v>0.02</v>
      </c>
      <c r="I6" s="33"/>
      <c r="J6" s="34">
        <v>420</v>
      </c>
      <c r="K6" s="68">
        <f>J6*H6</f>
        <v>8.4</v>
      </c>
      <c r="L6" s="69" t="s">
        <v>66</v>
      </c>
    </row>
    <row r="7" spans="1:12" ht="17" customHeight="1" thickBot="1" x14ac:dyDescent="0.3">
      <c r="A7" s="29" t="s">
        <v>7</v>
      </c>
      <c r="B7" s="30">
        <v>0.06</v>
      </c>
      <c r="C7" s="30">
        <v>0.08</v>
      </c>
      <c r="D7" s="30">
        <v>1</v>
      </c>
      <c r="E7" s="30">
        <v>0.6</v>
      </c>
      <c r="F7" s="31">
        <f>1/E7</f>
        <v>1.6666666666666667</v>
      </c>
      <c r="G7" s="30"/>
      <c r="H7" s="32">
        <f>B7*C7*D7*F7</f>
        <v>8.0000000000000002E-3</v>
      </c>
      <c r="I7" s="33"/>
      <c r="J7" s="34">
        <v>420</v>
      </c>
      <c r="K7" s="68">
        <f>J7*H7</f>
        <v>3.36</v>
      </c>
      <c r="L7" s="70" t="s">
        <v>67</v>
      </c>
    </row>
    <row r="8" spans="1:12" ht="17" customHeight="1" x14ac:dyDescent="0.25">
      <c r="A8" s="29" t="s">
        <v>8</v>
      </c>
      <c r="B8" s="30">
        <v>0.04</v>
      </c>
      <c r="C8" s="30">
        <v>2.7E-2</v>
      </c>
      <c r="D8" s="30">
        <v>1</v>
      </c>
      <c r="E8" s="30">
        <v>0.4</v>
      </c>
      <c r="F8" s="31">
        <f>1/E8</f>
        <v>2.5</v>
      </c>
      <c r="G8" s="30"/>
      <c r="H8" s="32">
        <f>B8*C8*D8*F8</f>
        <v>2.7000000000000001E-3</v>
      </c>
      <c r="I8" s="33"/>
      <c r="J8" s="34">
        <v>420</v>
      </c>
      <c r="K8" s="31">
        <f>J8*H8</f>
        <v>1.1340000000000001</v>
      </c>
    </row>
    <row r="9" spans="1:12" ht="17" customHeight="1" x14ac:dyDescent="0.25">
      <c r="A9" s="29" t="s">
        <v>14</v>
      </c>
      <c r="B9" s="30">
        <v>1</v>
      </c>
      <c r="C9" s="30">
        <v>1.6E-2</v>
      </c>
      <c r="D9" s="30">
        <v>1</v>
      </c>
      <c r="E9" s="30"/>
      <c r="F9" s="30"/>
      <c r="G9" s="30"/>
      <c r="H9" s="32">
        <f>B9*C9*D9</f>
        <v>1.6E-2</v>
      </c>
      <c r="I9" s="33"/>
      <c r="J9" s="34">
        <v>420</v>
      </c>
      <c r="K9" s="31">
        <f>J9*H9</f>
        <v>6.72</v>
      </c>
    </row>
    <row r="10" spans="1:12" ht="17" customHeight="1" x14ac:dyDescent="0.25">
      <c r="A10" s="29" t="s">
        <v>34</v>
      </c>
      <c r="B10" s="30"/>
      <c r="C10" s="30"/>
      <c r="D10" s="30"/>
      <c r="E10" s="30"/>
      <c r="F10" s="30"/>
      <c r="G10" s="30">
        <v>1</v>
      </c>
      <c r="H10" s="31"/>
      <c r="I10" s="30">
        <v>22</v>
      </c>
      <c r="J10" s="34"/>
      <c r="K10" s="35">
        <f>I10*G10</f>
        <v>22</v>
      </c>
    </row>
    <row r="11" spans="1:12" ht="17" customHeight="1" x14ac:dyDescent="0.25">
      <c r="A11" s="29" t="s">
        <v>35</v>
      </c>
      <c r="B11" s="30"/>
      <c r="C11" s="30"/>
      <c r="D11" s="30"/>
      <c r="E11" s="30"/>
      <c r="F11" s="30"/>
      <c r="G11" s="30">
        <v>1</v>
      </c>
      <c r="H11" s="31"/>
      <c r="I11" s="30">
        <v>18</v>
      </c>
      <c r="J11" s="34"/>
      <c r="K11" s="35">
        <f>I11*G11</f>
        <v>18</v>
      </c>
    </row>
    <row r="12" spans="1:12" ht="17" customHeight="1" x14ac:dyDescent="0.25">
      <c r="A12" s="29" t="s">
        <v>13</v>
      </c>
      <c r="B12" s="30"/>
      <c r="C12" s="30"/>
      <c r="D12" s="30"/>
      <c r="E12" s="30"/>
      <c r="F12" s="30"/>
      <c r="G12" s="30">
        <v>1</v>
      </c>
      <c r="H12" s="31"/>
      <c r="I12" s="30">
        <v>50</v>
      </c>
      <c r="J12" s="34"/>
      <c r="K12" s="35">
        <f>I12*G12</f>
        <v>50</v>
      </c>
    </row>
    <row r="13" spans="1:12" ht="17" customHeight="1" x14ac:dyDescent="0.25">
      <c r="A13" s="36" t="s">
        <v>36</v>
      </c>
      <c r="B13" s="30">
        <v>0.08</v>
      </c>
      <c r="C13" s="30">
        <v>0.3</v>
      </c>
      <c r="D13" s="30">
        <v>1</v>
      </c>
      <c r="E13" s="30"/>
      <c r="F13" s="30"/>
      <c r="G13" s="30"/>
      <c r="H13" s="31"/>
      <c r="I13" s="30"/>
      <c r="J13" s="34">
        <v>420</v>
      </c>
      <c r="K13" s="37">
        <f>J13*D13*C13*B13</f>
        <v>10.08</v>
      </c>
    </row>
    <row r="14" spans="1:12" ht="17" customHeight="1" x14ac:dyDescent="0.25">
      <c r="J14" s="38" t="s">
        <v>68</v>
      </c>
      <c r="K14" s="39">
        <f>SUM(K6:K13)</f>
        <v>119.694</v>
      </c>
      <c r="L14" s="35" t="s">
        <v>15</v>
      </c>
    </row>
    <row r="15" spans="1:12" ht="17" customHeight="1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38"/>
      <c r="K15" s="41">
        <f>K14/100</f>
        <v>1.1969400000000001</v>
      </c>
      <c r="L15" s="35" t="s">
        <v>55</v>
      </c>
    </row>
    <row r="16" spans="1:12" ht="17" customHeight="1" x14ac:dyDescent="0.25">
      <c r="B16" s="42"/>
      <c r="C16" s="42"/>
      <c r="D16" s="42"/>
      <c r="E16" s="42"/>
      <c r="F16" s="42"/>
      <c r="G16" s="42"/>
      <c r="H16" s="42"/>
      <c r="I16" s="42"/>
    </row>
    <row r="17" spans="2:10" ht="17" customHeight="1" x14ac:dyDescent="0.25">
      <c r="B17" s="42"/>
      <c r="C17" s="42"/>
      <c r="D17" s="42"/>
      <c r="E17" s="42"/>
      <c r="F17" s="42"/>
      <c r="G17" s="42"/>
      <c r="H17" s="42"/>
      <c r="I17" s="42"/>
      <c r="J17" s="42"/>
    </row>
    <row r="18" spans="2:10" ht="17" customHeight="1" x14ac:dyDescent="0.25">
      <c r="B18" s="42"/>
      <c r="C18" s="42"/>
      <c r="D18" s="42"/>
      <c r="E18" s="42"/>
      <c r="F18" s="42"/>
      <c r="G18" s="42"/>
      <c r="H18" s="42"/>
      <c r="I18" s="42"/>
      <c r="J18" s="42"/>
    </row>
    <row r="19" spans="2:10" x14ac:dyDescent="0.25">
      <c r="B19" s="42"/>
      <c r="C19" s="42"/>
      <c r="D19" s="42"/>
      <c r="E19" s="42"/>
      <c r="F19" s="42"/>
      <c r="G19" s="42"/>
      <c r="H19" s="42"/>
      <c r="I19" s="42"/>
      <c r="J19" s="42"/>
    </row>
    <row r="20" spans="2:10" x14ac:dyDescent="0.25">
      <c r="B20" s="42"/>
      <c r="C20" s="42"/>
      <c r="D20" s="42"/>
      <c r="E20" s="42"/>
      <c r="F20" s="42"/>
      <c r="G20" s="42"/>
      <c r="H20" s="42"/>
      <c r="I20" s="42"/>
      <c r="J20" s="42"/>
    </row>
  </sheetData>
  <mergeCells count="4">
    <mergeCell ref="A2:K2"/>
    <mergeCell ref="A1:K1"/>
    <mergeCell ref="A4:K4"/>
    <mergeCell ref="J14:J15"/>
  </mergeCells>
  <pageMargins left="0.7" right="0.7" top="0.75" bottom="0.75" header="0.3" footer="0.3"/>
  <pageSetup paperSize="9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H17" sqref="H17"/>
    </sheetView>
  </sheetViews>
  <sheetFormatPr baseColWidth="10" defaultColWidth="11.375" defaultRowHeight="14.3" x14ac:dyDescent="0.25"/>
  <cols>
    <col min="1" max="1" width="26.875" style="45" customWidth="1"/>
    <col min="2" max="3" width="13.5" style="45" customWidth="1"/>
    <col min="4" max="4" width="18.75" style="45" customWidth="1"/>
    <col min="5" max="5" width="11.375" style="45"/>
    <col min="6" max="6" width="23.5" style="45" customWidth="1"/>
    <col min="7" max="16384" width="11.375" style="45"/>
  </cols>
  <sheetData>
    <row r="1" spans="1:12" ht="24.45" customHeight="1" x14ac:dyDescent="0.25">
      <c r="A1" s="24" t="s">
        <v>44</v>
      </c>
      <c r="B1" s="24"/>
      <c r="C1" s="24"/>
      <c r="D1" s="24"/>
      <c r="E1" s="43"/>
      <c r="F1" s="43"/>
      <c r="G1" s="43"/>
      <c r="H1" s="43"/>
      <c r="I1" s="43"/>
      <c r="J1" s="43"/>
      <c r="K1" s="43"/>
      <c r="L1" s="44"/>
    </row>
    <row r="2" spans="1:12" ht="16.3" thickBot="1" x14ac:dyDescent="0.3">
      <c r="A2" s="46" t="s">
        <v>17</v>
      </c>
      <c r="B2" s="46"/>
      <c r="C2" s="46"/>
      <c r="D2" s="46"/>
      <c r="E2" s="47"/>
    </row>
    <row r="3" spans="1:12" ht="15.65" x14ac:dyDescent="0.25">
      <c r="A3" s="48" t="s">
        <v>74</v>
      </c>
      <c r="B3" s="48"/>
      <c r="C3" s="71"/>
      <c r="D3" s="69" t="s">
        <v>66</v>
      </c>
    </row>
    <row r="4" spans="1:12" ht="16.3" thickBot="1" x14ac:dyDescent="0.3">
      <c r="A4" s="49" t="s">
        <v>25</v>
      </c>
      <c r="B4" s="50">
        <v>39</v>
      </c>
      <c r="C4" s="72" t="s">
        <v>26</v>
      </c>
      <c r="D4" s="70" t="s">
        <v>67</v>
      </c>
    </row>
    <row r="5" spans="1:12" ht="15.65" x14ac:dyDescent="0.25">
      <c r="A5" s="49" t="s">
        <v>23</v>
      </c>
      <c r="B5" s="50">
        <v>480</v>
      </c>
      <c r="C5" s="49" t="s">
        <v>24</v>
      </c>
    </row>
    <row r="6" spans="1:12" ht="15.65" x14ac:dyDescent="0.25">
      <c r="A6" s="49" t="s">
        <v>18</v>
      </c>
      <c r="B6" s="50">
        <v>65</v>
      </c>
      <c r="C6" s="49" t="s">
        <v>15</v>
      </c>
    </row>
    <row r="7" spans="1:12" ht="15.65" x14ac:dyDescent="0.25">
      <c r="A7" s="49" t="s">
        <v>20</v>
      </c>
      <c r="B7" s="50" t="s">
        <v>21</v>
      </c>
      <c r="C7" s="49"/>
    </row>
    <row r="8" spans="1:12" ht="15.65" x14ac:dyDescent="0.25">
      <c r="A8" s="49" t="s">
        <v>22</v>
      </c>
      <c r="B8" s="81">
        <f>B6+(B5-200)/10</f>
        <v>93</v>
      </c>
      <c r="C8" s="49"/>
    </row>
    <row r="9" spans="1:12" ht="15.65" x14ac:dyDescent="0.25">
      <c r="A9" s="49" t="s">
        <v>28</v>
      </c>
      <c r="B9" s="50">
        <v>1</v>
      </c>
      <c r="C9" s="49" t="s">
        <v>29</v>
      </c>
    </row>
    <row r="10" spans="1:12" ht="15.65" x14ac:dyDescent="0.25">
      <c r="A10" s="49" t="s">
        <v>27</v>
      </c>
      <c r="B10" s="82">
        <f>(0.8*(60-B4))/30</f>
        <v>0.56000000000000005</v>
      </c>
      <c r="C10" s="49"/>
    </row>
    <row r="11" spans="1:12" ht="15.65" x14ac:dyDescent="0.25">
      <c r="A11" s="51" t="s">
        <v>16</v>
      </c>
      <c r="B11" s="52">
        <f>B10*B8</f>
        <v>52.080000000000005</v>
      </c>
      <c r="C11" s="53" t="s">
        <v>15</v>
      </c>
    </row>
    <row r="12" spans="1:12" ht="15.65" x14ac:dyDescent="0.25">
      <c r="A12" s="44"/>
      <c r="B12" s="54">
        <f>B11/100</f>
        <v>0.52080000000000004</v>
      </c>
      <c r="C12" s="53" t="s">
        <v>55</v>
      </c>
    </row>
  </sheetData>
  <mergeCells count="3">
    <mergeCell ref="A3:C3"/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zoomScaleNormal="100" workbookViewId="0">
      <selection activeCell="B5" sqref="B5"/>
    </sheetView>
  </sheetViews>
  <sheetFormatPr baseColWidth="10" defaultRowHeight="15.65" x14ac:dyDescent="0.25"/>
  <cols>
    <col min="1" max="1" width="32.625" style="55" customWidth="1"/>
    <col min="2" max="2" width="9.625" style="55" customWidth="1"/>
    <col min="3" max="3" width="5.25" style="55" customWidth="1"/>
    <col min="4" max="4" width="17.75" style="55" customWidth="1"/>
    <col min="5" max="5" width="18" style="55" customWidth="1"/>
    <col min="6" max="16384" width="11" style="55"/>
  </cols>
  <sheetData>
    <row r="1" spans="1:11" ht="25.85" customHeight="1" thickBot="1" x14ac:dyDescent="0.3">
      <c r="A1" s="24" t="s">
        <v>45</v>
      </c>
      <c r="B1" s="24"/>
      <c r="C1" s="24"/>
      <c r="D1" s="24"/>
      <c r="E1" s="24"/>
      <c r="F1" s="27"/>
      <c r="G1" s="27"/>
      <c r="H1" s="27"/>
      <c r="I1" s="27"/>
      <c r="J1" s="27"/>
      <c r="K1" s="27"/>
    </row>
    <row r="2" spans="1:11" ht="17" customHeight="1" x14ac:dyDescent="0.25">
      <c r="A2" s="56" t="s">
        <v>70</v>
      </c>
      <c r="B2" s="57">
        <v>1.6990000000000001</v>
      </c>
      <c r="C2" s="73" t="s">
        <v>24</v>
      </c>
      <c r="D2" s="69" t="s">
        <v>66</v>
      </c>
      <c r="E2" s="27"/>
      <c r="F2" s="27"/>
      <c r="G2" s="27"/>
      <c r="H2" s="27"/>
      <c r="I2" s="27"/>
      <c r="J2" s="27"/>
      <c r="K2" s="27"/>
    </row>
    <row r="3" spans="1:11" ht="17" customHeight="1" thickBot="1" x14ac:dyDescent="0.3">
      <c r="A3" s="56" t="s">
        <v>71</v>
      </c>
      <c r="B3" s="57">
        <v>1.466</v>
      </c>
      <c r="C3" s="73" t="s">
        <v>24</v>
      </c>
      <c r="D3" s="70" t="s">
        <v>67</v>
      </c>
      <c r="E3" s="27"/>
      <c r="F3" s="27"/>
      <c r="G3" s="27"/>
      <c r="H3" s="27"/>
      <c r="I3" s="27"/>
      <c r="J3" s="27"/>
      <c r="K3" s="27"/>
    </row>
    <row r="4" spans="1:11" ht="17" customHeight="1" x14ac:dyDescent="0.25">
      <c r="A4" s="56" t="s">
        <v>72</v>
      </c>
      <c r="B4" s="59">
        <f>(B3+B2)/2</f>
        <v>1.5825</v>
      </c>
      <c r="C4" s="60" t="s">
        <v>24</v>
      </c>
      <c r="D4" s="61"/>
      <c r="E4" s="27"/>
      <c r="F4" s="27"/>
      <c r="G4" s="27"/>
      <c r="H4" s="27"/>
      <c r="I4" s="27"/>
      <c r="J4" s="27"/>
      <c r="K4" s="27"/>
    </row>
    <row r="5" spans="1:11" ht="17" customHeight="1" x14ac:dyDescent="0.25">
      <c r="A5" s="56" t="s">
        <v>69</v>
      </c>
      <c r="B5" s="62">
        <v>4</v>
      </c>
      <c r="C5" s="58" t="s">
        <v>24</v>
      </c>
    </row>
    <row r="6" spans="1:11" ht="17" customHeight="1" x14ac:dyDescent="0.25">
      <c r="A6" s="56" t="s">
        <v>39</v>
      </c>
      <c r="B6" s="63">
        <f>1.583*4</f>
        <v>6.3319999999999999</v>
      </c>
      <c r="C6" s="60" t="s">
        <v>37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10" sqref="B10"/>
    </sheetView>
  </sheetViews>
  <sheetFormatPr baseColWidth="10" defaultColWidth="11.375" defaultRowHeight="15.65" x14ac:dyDescent="0.25"/>
  <cols>
    <col min="1" max="1" width="32.875" style="64" customWidth="1"/>
    <col min="2" max="3" width="11.375" style="64"/>
    <col min="4" max="4" width="17.75" style="64" customWidth="1"/>
    <col min="5" max="16384" width="11.375" style="64"/>
  </cols>
  <sheetData>
    <row r="1" spans="1:10" ht="24.45" customHeight="1" thickBot="1" x14ac:dyDescent="0.3">
      <c r="A1" s="24" t="s">
        <v>46</v>
      </c>
      <c r="B1" s="24"/>
      <c r="C1" s="24"/>
      <c r="D1" s="24"/>
      <c r="E1" s="43"/>
      <c r="F1" s="27"/>
      <c r="G1" s="27"/>
      <c r="H1" s="27"/>
      <c r="I1" s="27"/>
      <c r="J1" s="27"/>
    </row>
    <row r="2" spans="1:10" x14ac:dyDescent="0.25">
      <c r="A2" s="49" t="s">
        <v>30</v>
      </c>
      <c r="B2" s="50">
        <v>1.35</v>
      </c>
      <c r="C2" s="72"/>
      <c r="D2" s="69" t="s">
        <v>66</v>
      </c>
    </row>
    <row r="3" spans="1:10" ht="16.3" thickBot="1" x14ac:dyDescent="0.3">
      <c r="A3" s="49" t="s">
        <v>31</v>
      </c>
      <c r="B3" s="50">
        <v>1.5</v>
      </c>
      <c r="C3" s="72"/>
      <c r="D3" s="70" t="s">
        <v>67</v>
      </c>
    </row>
    <row r="4" spans="1:10" x14ac:dyDescent="0.25">
      <c r="A4" s="65" t="s">
        <v>32</v>
      </c>
      <c r="B4" s="83">
        <f>B2*G!K14+B3*S!B11</f>
        <v>239.70690000000002</v>
      </c>
      <c r="C4" s="66" t="s">
        <v>15</v>
      </c>
    </row>
    <row r="6" spans="1:10" x14ac:dyDescent="0.25">
      <c r="A6" s="65" t="s">
        <v>41</v>
      </c>
      <c r="B6" s="83">
        <f>B4*Chargement!B6</f>
        <v>1517.8240908</v>
      </c>
      <c r="C6" s="66" t="s">
        <v>38</v>
      </c>
    </row>
    <row r="7" spans="1:10" ht="124.3" customHeight="1" x14ac:dyDescent="0.25"/>
    <row r="8" spans="1:10" x14ac:dyDescent="0.25">
      <c r="A8" s="67" t="s">
        <v>43</v>
      </c>
      <c r="B8" s="67"/>
      <c r="C8" s="67"/>
      <c r="D8" s="67"/>
    </row>
    <row r="10" spans="1:10" x14ac:dyDescent="0.25">
      <c r="A10" s="65" t="s">
        <v>42</v>
      </c>
      <c r="B10" s="83">
        <f>B4*Chargement!B4</f>
        <v>379.33616925000001</v>
      </c>
      <c r="C10" s="66" t="s">
        <v>40</v>
      </c>
    </row>
  </sheetData>
  <mergeCells count="2">
    <mergeCell ref="A8:D8"/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4" sqref="B4"/>
    </sheetView>
  </sheetViews>
  <sheetFormatPr baseColWidth="10" defaultRowHeight="14.3" x14ac:dyDescent="0.25"/>
  <cols>
    <col min="1" max="1" width="27.25" style="21" customWidth="1"/>
    <col min="2" max="3" width="11" style="21"/>
    <col min="4" max="4" width="16.75" style="21" customWidth="1"/>
    <col min="5" max="16384" width="11" style="21"/>
  </cols>
  <sheetData>
    <row r="1" spans="1:10" ht="24.45" customHeight="1" thickBot="1" x14ac:dyDescent="0.3">
      <c r="A1" s="19" t="s">
        <v>47</v>
      </c>
      <c r="B1" s="19"/>
      <c r="C1" s="19"/>
      <c r="D1" s="19"/>
      <c r="E1" s="20"/>
      <c r="F1" s="20"/>
      <c r="G1" s="20"/>
      <c r="H1" s="20"/>
      <c r="I1" s="20"/>
      <c r="J1" s="20"/>
    </row>
    <row r="2" spans="1:10" ht="15.65" x14ac:dyDescent="0.25">
      <c r="A2" s="3" t="s">
        <v>30</v>
      </c>
      <c r="B2" s="1">
        <v>1</v>
      </c>
      <c r="C2" s="74"/>
      <c r="D2" s="75" t="s">
        <v>66</v>
      </c>
    </row>
    <row r="3" spans="1:10" ht="16.3" thickBot="1" x14ac:dyDescent="0.3">
      <c r="A3" s="3" t="s">
        <v>31</v>
      </c>
      <c r="B3" s="1">
        <v>1</v>
      </c>
      <c r="C3" s="74"/>
      <c r="D3" s="76" t="s">
        <v>67</v>
      </c>
    </row>
    <row r="4" spans="1:10" ht="15.65" x14ac:dyDescent="0.25">
      <c r="A4" s="22" t="s">
        <v>32</v>
      </c>
      <c r="B4" s="2">
        <f>B2*G!K14+B3*S!B11</f>
        <v>171.774</v>
      </c>
      <c r="C4" s="4" t="s">
        <v>15</v>
      </c>
      <c r="D4" s="23"/>
    </row>
    <row r="5" spans="1:10" x14ac:dyDescent="0.25">
      <c r="A5" s="5"/>
      <c r="B5" s="5"/>
      <c r="C5" s="5"/>
    </row>
    <row r="6" spans="1:10" ht="15.65" x14ac:dyDescent="0.25">
      <c r="A6" s="22" t="s">
        <v>42</v>
      </c>
      <c r="B6" s="2">
        <f>B4*Chargement!B4</f>
        <v>271.83235500000001</v>
      </c>
      <c r="C6" s="4" t="s">
        <v>40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8" sqref="A8"/>
    </sheetView>
  </sheetViews>
  <sheetFormatPr baseColWidth="10" defaultRowHeight="14.3" x14ac:dyDescent="0.25"/>
  <cols>
    <col min="1" max="3" width="11" style="8"/>
    <col min="4" max="4" width="106.375" style="8" customWidth="1"/>
    <col min="5" max="5" width="22.625" style="8" customWidth="1"/>
    <col min="6" max="16384" width="11" style="8"/>
  </cols>
  <sheetData>
    <row r="1" spans="1:5" ht="25.15" thickBot="1" x14ac:dyDescent="0.3">
      <c r="A1" s="7" t="s">
        <v>73</v>
      </c>
      <c r="B1" s="7"/>
      <c r="C1" s="7"/>
      <c r="D1" s="7"/>
      <c r="E1" s="7"/>
    </row>
    <row r="2" spans="1:5" ht="29.25" customHeight="1" x14ac:dyDescent="0.25">
      <c r="A2" s="9" t="s">
        <v>50</v>
      </c>
      <c r="B2" s="9"/>
      <c r="C2" s="9"/>
      <c r="D2" s="9"/>
      <c r="E2" s="78" t="s">
        <v>66</v>
      </c>
    </row>
    <row r="3" spans="1:5" ht="35.35" customHeight="1" thickBot="1" x14ac:dyDescent="0.3">
      <c r="A3" s="10" t="s">
        <v>49</v>
      </c>
      <c r="B3" s="6">
        <v>0.9</v>
      </c>
      <c r="C3" s="10"/>
      <c r="D3" s="77" t="s">
        <v>62</v>
      </c>
      <c r="E3" s="79" t="s">
        <v>67</v>
      </c>
    </row>
    <row r="4" spans="1:5" ht="35.35" customHeight="1" x14ac:dyDescent="0.25">
      <c r="A4" s="10" t="s">
        <v>51</v>
      </c>
      <c r="B4" s="6">
        <v>1.3</v>
      </c>
      <c r="C4" s="10"/>
      <c r="D4" s="11" t="s">
        <v>52</v>
      </c>
    </row>
    <row r="5" spans="1:5" x14ac:dyDescent="0.25">
      <c r="A5" s="12"/>
      <c r="B5" s="13"/>
      <c r="C5" s="12"/>
      <c r="D5" s="14"/>
    </row>
    <row r="6" spans="1:5" ht="29.9" customHeight="1" x14ac:dyDescent="0.25">
      <c r="A6" s="9" t="s">
        <v>59</v>
      </c>
      <c r="B6" s="9"/>
      <c r="C6" s="9"/>
      <c r="D6" s="9"/>
    </row>
    <row r="7" spans="1:5" ht="27.7" customHeight="1" x14ac:dyDescent="0.25">
      <c r="A7" s="10" t="s">
        <v>60</v>
      </c>
      <c r="B7" s="6">
        <v>24</v>
      </c>
      <c r="C7" s="10" t="s">
        <v>65</v>
      </c>
      <c r="D7" s="15" t="s">
        <v>61</v>
      </c>
    </row>
    <row r="8" spans="1:5" ht="27.7" customHeight="1" x14ac:dyDescent="0.25">
      <c r="A8" s="10" t="s">
        <v>63</v>
      </c>
      <c r="B8" s="16">
        <f>B7*B3/B4</f>
        <v>16.615384615384617</v>
      </c>
      <c r="C8" s="17" t="s">
        <v>65</v>
      </c>
      <c r="D8" s="15" t="s">
        <v>64</v>
      </c>
    </row>
    <row r="9" spans="1:5" x14ac:dyDescent="0.25">
      <c r="D9" s="18"/>
    </row>
    <row r="10" spans="1:5" x14ac:dyDescent="0.25">
      <c r="D10" s="18"/>
    </row>
    <row r="11" spans="1:5" x14ac:dyDescent="0.25">
      <c r="D11" s="18"/>
    </row>
    <row r="12" spans="1:5" x14ac:dyDescent="0.25">
      <c r="D12" s="18"/>
    </row>
    <row r="13" spans="1:5" x14ac:dyDescent="0.25">
      <c r="D13" s="18"/>
    </row>
    <row r="14" spans="1:5" x14ac:dyDescent="0.25">
      <c r="D14" s="18"/>
    </row>
    <row r="15" spans="1:5" x14ac:dyDescent="0.25">
      <c r="D15" s="18"/>
    </row>
    <row r="16" spans="1:5" x14ac:dyDescent="0.25">
      <c r="D16" s="18"/>
    </row>
    <row r="17" spans="4:4" x14ac:dyDescent="0.25">
      <c r="D17" s="18"/>
    </row>
    <row r="18" spans="4:4" x14ac:dyDescent="0.25">
      <c r="D18" s="18"/>
    </row>
    <row r="19" spans="4:4" x14ac:dyDescent="0.25">
      <c r="D19" s="18"/>
    </row>
    <row r="20" spans="4:4" x14ac:dyDescent="0.25">
      <c r="D20" s="18"/>
    </row>
    <row r="21" spans="4:4" x14ac:dyDescent="0.25">
      <c r="D21" s="18"/>
    </row>
    <row r="22" spans="4:4" x14ac:dyDescent="0.25">
      <c r="D22" s="18"/>
    </row>
    <row r="23" spans="4:4" x14ac:dyDescent="0.25">
      <c r="D23" s="18"/>
    </row>
    <row r="24" spans="4:4" x14ac:dyDescent="0.25">
      <c r="D24" s="18"/>
    </row>
    <row r="25" spans="4:4" x14ac:dyDescent="0.25">
      <c r="D25" s="18"/>
    </row>
    <row r="26" spans="4:4" x14ac:dyDescent="0.25">
      <c r="D26" s="18"/>
    </row>
    <row r="27" spans="4:4" x14ac:dyDescent="0.25">
      <c r="D27" s="18"/>
    </row>
    <row r="28" spans="4:4" x14ac:dyDescent="0.25">
      <c r="D28" s="18"/>
    </row>
    <row r="29" spans="4:4" x14ac:dyDescent="0.25">
      <c r="D29" s="18"/>
    </row>
    <row r="30" spans="4:4" x14ac:dyDescent="0.25">
      <c r="D30" s="18"/>
    </row>
    <row r="31" spans="4:4" x14ac:dyDescent="0.25">
      <c r="D31" s="18"/>
    </row>
  </sheetData>
  <mergeCells count="3">
    <mergeCell ref="A2:D2"/>
    <mergeCell ref="A6:D6"/>
    <mergeCell ref="A1:E1"/>
  </mergeCells>
  <hyperlinks>
    <hyperlink ref="A2:D2" r:id="rId1" display="http://tcb-deschaux.fr/cours/rdm/3_methode_aux_etats_limites/Coefficients_correcteurs.htm"/>
    <hyperlink ref="A6:D6" r:id="rId2" display="http://tcb-deschaux.fr/cours/rdm/3_methode_aux_etats_limites/ELU___Resistance_caracteristique.htm"/>
  </hyperlinks>
  <pageMargins left="0.7" right="0.7" top="0.75" bottom="0.75" header="0.3" footer="0.3"/>
  <pageSetup paperSize="9" orientation="portrait" horizontalDpi="4294967293" verticalDpi="4294967293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>
      <selection activeCell="B5" sqref="B5"/>
    </sheetView>
  </sheetViews>
  <sheetFormatPr baseColWidth="10" defaultRowHeight="14.3" x14ac:dyDescent="0.25"/>
  <cols>
    <col min="1" max="1" width="18.625" style="84" customWidth="1"/>
    <col min="2" max="3" width="14.125" style="84" customWidth="1"/>
    <col min="4" max="16384" width="11" style="84"/>
  </cols>
  <sheetData>
    <row r="1" spans="1:6" ht="14.95" customHeight="1" x14ac:dyDescent="0.25">
      <c r="A1" s="94" t="s">
        <v>53</v>
      </c>
      <c r="B1" s="94"/>
      <c r="C1" s="94"/>
      <c r="D1" s="102" t="s">
        <v>93</v>
      </c>
      <c r="E1" s="102"/>
      <c r="F1" s="102"/>
    </row>
    <row r="2" spans="1:6" ht="14.95" customHeight="1" x14ac:dyDescent="0.25">
      <c r="A2" s="96" t="s">
        <v>54</v>
      </c>
      <c r="B2" s="90">
        <v>1.2</v>
      </c>
      <c r="C2" s="96" t="s">
        <v>55</v>
      </c>
      <c r="D2" s="100" t="s">
        <v>95</v>
      </c>
      <c r="E2" s="100"/>
      <c r="F2" s="100"/>
    </row>
    <row r="3" spans="1:6" ht="14.95" customHeight="1" x14ac:dyDescent="0.25">
      <c r="A3" s="96" t="s">
        <v>16</v>
      </c>
      <c r="B3" s="90">
        <v>0.52</v>
      </c>
      <c r="C3" s="96" t="s">
        <v>55</v>
      </c>
      <c r="D3" s="100" t="s">
        <v>96</v>
      </c>
      <c r="E3" s="100"/>
      <c r="F3" s="100"/>
    </row>
    <row r="4" spans="1:6" ht="14.95" customHeight="1" x14ac:dyDescent="0.25">
      <c r="A4" s="95" t="s">
        <v>90</v>
      </c>
      <c r="B4" s="95"/>
      <c r="C4" s="95"/>
      <c r="D4" s="95"/>
      <c r="E4" s="95"/>
      <c r="F4" s="95"/>
    </row>
    <row r="5" spans="1:6" ht="14.95" customHeight="1" x14ac:dyDescent="0.25">
      <c r="A5" s="96" t="s">
        <v>87</v>
      </c>
      <c r="B5" s="86">
        <f>1.35*B2+1.5*B3</f>
        <v>2.4000000000000004</v>
      </c>
      <c r="C5" s="96" t="s">
        <v>55</v>
      </c>
      <c r="D5" s="100" t="s">
        <v>97</v>
      </c>
      <c r="E5" s="100"/>
      <c r="F5" s="100"/>
    </row>
    <row r="6" spans="1:6" ht="14.95" customHeight="1" x14ac:dyDescent="0.25">
      <c r="A6" s="96" t="s">
        <v>91</v>
      </c>
      <c r="B6" s="86">
        <f>B5*B13</f>
        <v>3.7992000000000004</v>
      </c>
      <c r="C6" s="96" t="s">
        <v>109</v>
      </c>
      <c r="D6" s="100"/>
      <c r="E6" s="100"/>
      <c r="F6" s="100"/>
    </row>
    <row r="7" spans="1:6" ht="14.95" customHeight="1" x14ac:dyDescent="0.25">
      <c r="A7" s="95" t="s">
        <v>77</v>
      </c>
      <c r="B7" s="95"/>
      <c r="C7" s="95"/>
      <c r="D7" s="95"/>
      <c r="E7" s="95"/>
      <c r="F7" s="95"/>
    </row>
    <row r="8" spans="1:6" ht="14.95" customHeight="1" x14ac:dyDescent="0.25">
      <c r="A8" s="96" t="s">
        <v>86</v>
      </c>
      <c r="B8" s="86">
        <f>B2+B3</f>
        <v>1.72</v>
      </c>
      <c r="C8" s="96" t="s">
        <v>55</v>
      </c>
      <c r="D8" s="100" t="s">
        <v>98</v>
      </c>
      <c r="E8" s="100"/>
      <c r="F8" s="100"/>
    </row>
    <row r="9" spans="1:6" ht="14.95" customHeight="1" x14ac:dyDescent="0.25">
      <c r="A9" s="96" t="s">
        <v>91</v>
      </c>
      <c r="B9" s="86">
        <f>B8*B13</f>
        <v>2.7227600000000001</v>
      </c>
      <c r="C9" s="96" t="s">
        <v>109</v>
      </c>
      <c r="D9" s="100"/>
      <c r="E9" s="100"/>
      <c r="F9" s="100"/>
    </row>
    <row r="10" spans="1:6" ht="14.95" customHeight="1" x14ac:dyDescent="0.25">
      <c r="A10" s="94" t="s">
        <v>56</v>
      </c>
      <c r="B10" s="94"/>
      <c r="C10" s="94"/>
      <c r="D10" s="102" t="s">
        <v>93</v>
      </c>
      <c r="E10" s="102"/>
      <c r="F10" s="102"/>
    </row>
    <row r="11" spans="1:6" ht="14.95" customHeight="1" x14ac:dyDescent="0.25">
      <c r="A11" s="96" t="s">
        <v>103</v>
      </c>
      <c r="B11" s="91">
        <v>80</v>
      </c>
      <c r="C11" s="96" t="s">
        <v>57</v>
      </c>
      <c r="D11" s="100"/>
      <c r="E11" s="100"/>
      <c r="F11" s="100"/>
    </row>
    <row r="12" spans="1:6" ht="14.95" customHeight="1" x14ac:dyDescent="0.25">
      <c r="A12" s="96" t="s">
        <v>99</v>
      </c>
      <c r="B12" s="91">
        <v>240</v>
      </c>
      <c r="C12" s="96" t="s">
        <v>57</v>
      </c>
      <c r="D12" s="100"/>
      <c r="E12" s="100"/>
      <c r="F12" s="100"/>
    </row>
    <row r="13" spans="1:6" ht="14.95" customHeight="1" x14ac:dyDescent="0.25">
      <c r="A13" s="96" t="s">
        <v>4</v>
      </c>
      <c r="B13" s="91">
        <v>1.583</v>
      </c>
      <c r="C13" s="96" t="s">
        <v>24</v>
      </c>
      <c r="D13" s="100"/>
      <c r="E13" s="100"/>
      <c r="F13" s="100"/>
    </row>
    <row r="14" spans="1:6" ht="14.95" customHeight="1" x14ac:dyDescent="0.25">
      <c r="A14" s="96" t="s">
        <v>78</v>
      </c>
      <c r="B14" s="92">
        <v>4</v>
      </c>
      <c r="C14" s="96" t="s">
        <v>24</v>
      </c>
      <c r="D14" s="100"/>
      <c r="E14" s="100"/>
      <c r="F14" s="100"/>
    </row>
    <row r="15" spans="1:6" ht="14.95" customHeight="1" x14ac:dyDescent="0.25">
      <c r="A15" s="97" t="s">
        <v>117</v>
      </c>
      <c r="B15" s="87">
        <f>B11*B12^3/12</f>
        <v>92160000</v>
      </c>
      <c r="C15" s="96" t="s">
        <v>89</v>
      </c>
      <c r="D15" s="96" t="s">
        <v>111</v>
      </c>
      <c r="E15" s="96"/>
      <c r="F15" s="96"/>
    </row>
    <row r="16" spans="1:6" ht="14.95" customHeight="1" x14ac:dyDescent="0.25">
      <c r="A16" s="96" t="s">
        <v>104</v>
      </c>
      <c r="B16" s="85">
        <f>B12/2</f>
        <v>120</v>
      </c>
      <c r="C16" s="96" t="s">
        <v>57</v>
      </c>
      <c r="D16" s="100" t="s">
        <v>101</v>
      </c>
      <c r="E16" s="100"/>
      <c r="F16" s="100"/>
    </row>
    <row r="17" spans="1:6" ht="14.95" customHeight="1" x14ac:dyDescent="0.25">
      <c r="A17" s="96" t="s">
        <v>105</v>
      </c>
      <c r="B17" s="87">
        <f>B15/B16</f>
        <v>768000</v>
      </c>
      <c r="C17" s="96" t="s">
        <v>100</v>
      </c>
      <c r="D17" s="100" t="s">
        <v>102</v>
      </c>
      <c r="E17" s="100"/>
      <c r="F17" s="100"/>
    </row>
    <row r="18" spans="1:6" ht="14.95" customHeight="1" x14ac:dyDescent="0.25">
      <c r="A18" s="94" t="s">
        <v>75</v>
      </c>
      <c r="B18" s="94"/>
      <c r="C18" s="94"/>
      <c r="D18" s="102" t="s">
        <v>93</v>
      </c>
      <c r="E18" s="102"/>
      <c r="F18" s="102"/>
    </row>
    <row r="19" spans="1:6" ht="14.95" customHeight="1" x14ac:dyDescent="0.25">
      <c r="A19" s="96" t="s">
        <v>112</v>
      </c>
      <c r="B19" s="91">
        <v>24</v>
      </c>
      <c r="C19" s="96" t="s">
        <v>110</v>
      </c>
      <c r="D19" s="101" t="s">
        <v>106</v>
      </c>
      <c r="E19" s="101"/>
      <c r="F19" s="101"/>
    </row>
    <row r="20" spans="1:6" ht="14.95" customHeight="1" x14ac:dyDescent="0.25">
      <c r="A20" s="96" t="s">
        <v>49</v>
      </c>
      <c r="B20" s="91">
        <v>0.9</v>
      </c>
      <c r="C20" s="96"/>
      <c r="D20" s="101"/>
      <c r="E20" s="101"/>
      <c r="F20" s="101"/>
    </row>
    <row r="21" spans="1:6" ht="14.95" customHeight="1" x14ac:dyDescent="0.35">
      <c r="A21" s="98" t="s">
        <v>115</v>
      </c>
      <c r="B21" s="91">
        <v>1.3</v>
      </c>
      <c r="C21" s="96"/>
      <c r="D21" s="101"/>
      <c r="E21" s="101"/>
      <c r="F21" s="101"/>
    </row>
    <row r="22" spans="1:6" ht="14.95" customHeight="1" x14ac:dyDescent="0.25">
      <c r="A22" s="96" t="s">
        <v>114</v>
      </c>
      <c r="B22" s="88">
        <f>B19/B21*B20</f>
        <v>16.615384615384613</v>
      </c>
      <c r="C22" s="96" t="s">
        <v>110</v>
      </c>
      <c r="D22" s="101"/>
      <c r="E22" s="101"/>
      <c r="F22" s="101"/>
    </row>
    <row r="23" spans="1:6" ht="14.95" customHeight="1" x14ac:dyDescent="0.25">
      <c r="A23" s="94" t="s">
        <v>107</v>
      </c>
      <c r="B23" s="94"/>
      <c r="C23" s="94"/>
      <c r="D23" s="102" t="s">
        <v>93</v>
      </c>
      <c r="E23" s="102"/>
      <c r="F23" s="102"/>
    </row>
    <row r="24" spans="1:6" ht="14.95" customHeight="1" x14ac:dyDescent="0.25">
      <c r="A24" s="97" t="s">
        <v>116</v>
      </c>
      <c r="B24" s="86">
        <f>B6*B14^2/8</f>
        <v>7.5984000000000007</v>
      </c>
      <c r="C24" s="96" t="s">
        <v>108</v>
      </c>
      <c r="D24" s="100" t="s">
        <v>94</v>
      </c>
      <c r="E24" s="100"/>
      <c r="F24" s="100"/>
    </row>
    <row r="25" spans="1:6" ht="14.95" customHeight="1" x14ac:dyDescent="0.25">
      <c r="A25" s="94" t="s">
        <v>88</v>
      </c>
      <c r="B25" s="94"/>
      <c r="C25" s="94"/>
      <c r="D25" s="102" t="s">
        <v>93</v>
      </c>
      <c r="E25" s="102"/>
      <c r="F25" s="102"/>
    </row>
    <row r="26" spans="1:6" ht="14.95" customHeight="1" x14ac:dyDescent="0.25">
      <c r="A26" s="96" t="s">
        <v>92</v>
      </c>
      <c r="B26" s="91">
        <v>11000</v>
      </c>
      <c r="C26" s="96" t="s">
        <v>110</v>
      </c>
      <c r="D26" s="101"/>
      <c r="E26" s="101"/>
      <c r="F26" s="101"/>
    </row>
    <row r="27" spans="1:6" ht="14.95" customHeight="1" x14ac:dyDescent="0.25">
      <c r="A27" s="96" t="s">
        <v>113</v>
      </c>
      <c r="B27" s="93">
        <v>400</v>
      </c>
      <c r="C27" s="96"/>
      <c r="D27" s="101"/>
      <c r="E27" s="101"/>
      <c r="F27" s="101"/>
    </row>
    <row r="28" spans="1:6" ht="14.95" customHeight="1" x14ac:dyDescent="0.25">
      <c r="A28" s="96" t="s">
        <v>79</v>
      </c>
      <c r="B28" s="89">
        <f>1/B27*B14*1000</f>
        <v>10</v>
      </c>
      <c r="C28" s="96" t="s">
        <v>57</v>
      </c>
      <c r="D28" s="101"/>
      <c r="E28" s="101"/>
      <c r="F28" s="101"/>
    </row>
    <row r="29" spans="1:6" ht="14.95" customHeight="1" x14ac:dyDescent="0.25">
      <c r="A29" s="102" t="s">
        <v>80</v>
      </c>
      <c r="B29" s="102"/>
      <c r="C29" s="102"/>
      <c r="D29" s="102"/>
      <c r="E29" s="102"/>
      <c r="F29" s="102"/>
    </row>
    <row r="30" spans="1:6" ht="14.95" customHeight="1" x14ac:dyDescent="0.25">
      <c r="A30" s="99" t="s">
        <v>76</v>
      </c>
      <c r="B30" s="99" t="s">
        <v>58</v>
      </c>
      <c r="C30" s="99" t="s">
        <v>81</v>
      </c>
      <c r="D30" s="99" t="s">
        <v>58</v>
      </c>
      <c r="E30" s="100" t="s">
        <v>82</v>
      </c>
      <c r="F30" s="100"/>
    </row>
    <row r="31" spans="1:6" ht="14.95" customHeight="1" x14ac:dyDescent="0.25">
      <c r="A31" s="103">
        <f>B22</f>
        <v>16.615384615384613</v>
      </c>
      <c r="B31" s="103"/>
      <c r="C31" s="104">
        <f>B24/B17*1000000</f>
        <v>9.8937500000000025</v>
      </c>
      <c r="D31" s="104"/>
      <c r="E31" s="105">
        <f>C31/A31</f>
        <v>0.59545717592592617</v>
      </c>
      <c r="F31" s="105"/>
    </row>
    <row r="32" spans="1:6" ht="14.95" customHeight="1" x14ac:dyDescent="0.25">
      <c r="A32" s="102" t="s">
        <v>83</v>
      </c>
      <c r="B32" s="102"/>
      <c r="C32" s="102"/>
      <c r="D32" s="102"/>
      <c r="E32" s="102"/>
      <c r="F32" s="102"/>
    </row>
    <row r="33" spans="1:6" ht="14.95" customHeight="1" x14ac:dyDescent="0.25">
      <c r="A33" s="99" t="s">
        <v>84</v>
      </c>
      <c r="B33" s="99" t="s">
        <v>57</v>
      </c>
      <c r="C33" s="99" t="s">
        <v>85</v>
      </c>
      <c r="D33" s="99" t="s">
        <v>57</v>
      </c>
      <c r="E33" s="100" t="s">
        <v>82</v>
      </c>
      <c r="F33" s="100"/>
    </row>
    <row r="34" spans="1:6" ht="14.95" customHeight="1" x14ac:dyDescent="0.25">
      <c r="A34" s="106">
        <f>B28</f>
        <v>10</v>
      </c>
      <c r="B34" s="107"/>
      <c r="C34" s="103">
        <f>5*B9*(B14*1000)^4/(384*B26*B15)</f>
        <v>8.9526778198653219</v>
      </c>
      <c r="D34" s="103"/>
      <c r="E34" s="105">
        <f>C34/A34</f>
        <v>0.89526778198653223</v>
      </c>
      <c r="F34" s="105"/>
    </row>
  </sheetData>
  <mergeCells count="37">
    <mergeCell ref="D28:F28"/>
    <mergeCell ref="D27:F27"/>
    <mergeCell ref="D26:F26"/>
    <mergeCell ref="A31:B31"/>
    <mergeCell ref="E34:F34"/>
    <mergeCell ref="C34:D34"/>
    <mergeCell ref="A34:B34"/>
    <mergeCell ref="E33:F33"/>
    <mergeCell ref="D17:F17"/>
    <mergeCell ref="D19:F22"/>
    <mergeCell ref="D25:F25"/>
    <mergeCell ref="A32:F32"/>
    <mergeCell ref="A29:F29"/>
    <mergeCell ref="E30:F30"/>
    <mergeCell ref="E31:F31"/>
    <mergeCell ref="C31:D31"/>
    <mergeCell ref="A4:F4"/>
    <mergeCell ref="A7:F7"/>
    <mergeCell ref="D5:F6"/>
    <mergeCell ref="D14:F14"/>
    <mergeCell ref="D8:F9"/>
    <mergeCell ref="D18:F18"/>
    <mergeCell ref="D24:F24"/>
    <mergeCell ref="D23:F23"/>
    <mergeCell ref="D1:F1"/>
    <mergeCell ref="D2:F2"/>
    <mergeCell ref="D3:F3"/>
    <mergeCell ref="D10:F10"/>
    <mergeCell ref="D16:F16"/>
    <mergeCell ref="D13:F13"/>
    <mergeCell ref="D12:F12"/>
    <mergeCell ref="D11:F11"/>
    <mergeCell ref="A1:C1"/>
    <mergeCell ref="A10:C10"/>
    <mergeCell ref="A18:C18"/>
    <mergeCell ref="A25:C25"/>
    <mergeCell ref="A23:C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G</vt:lpstr>
      <vt:lpstr>S</vt:lpstr>
      <vt:lpstr>Chargement</vt:lpstr>
      <vt:lpstr>ELU</vt:lpstr>
      <vt:lpstr>ELS</vt:lpstr>
      <vt:lpstr>Coefficient - Résistance</vt:lpstr>
      <vt:lpstr>Calculation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smorel</dc:creator>
  <cp:lastModifiedBy>dj_sp4m</cp:lastModifiedBy>
  <dcterms:created xsi:type="dcterms:W3CDTF">2018-11-06T09:48:05Z</dcterms:created>
  <dcterms:modified xsi:type="dcterms:W3CDTF">2018-11-21T15:20:27Z</dcterms:modified>
</cp:coreProperties>
</file>